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activeTab="0"/>
  </bookViews>
  <sheets>
    <sheet name="обоснование" sheetId="1" r:id="rId1"/>
  </sheets>
  <definedNames>
    <definedName name="_xlnm.Print_Area" localSheetId="0">'обоснование'!$A$1:$H$99</definedName>
  </definedNames>
  <calcPr fullCalcOnLoad="1"/>
</workbook>
</file>

<file path=xl/sharedStrings.xml><?xml version="1.0" encoding="utf-8"?>
<sst xmlns="http://schemas.openxmlformats.org/spreadsheetml/2006/main" count="173" uniqueCount="115">
  <si>
    <t>5-7</t>
  </si>
  <si>
    <t>Подшивка документов в инвентарное дело</t>
  </si>
  <si>
    <t>Оформление инвентарного дела</t>
  </si>
  <si>
    <t>8-1</t>
  </si>
  <si>
    <t>8-2</t>
  </si>
  <si>
    <t>9-17</t>
  </si>
  <si>
    <t>Оформление  копий  плана</t>
  </si>
  <si>
    <t>7.2.1.-14</t>
  </si>
  <si>
    <t>к=1,67 сезонность</t>
  </si>
  <si>
    <t>-</t>
  </si>
  <si>
    <t>8</t>
  </si>
  <si>
    <t>Стоимость работ без НДС для юридических лиц</t>
  </si>
  <si>
    <t>Стоимость работ для юридических лиц с НДС</t>
  </si>
  <si>
    <t>Подготовительные работы</t>
  </si>
  <si>
    <t>Отыскание инженерных сетей по внешним признакам</t>
  </si>
  <si>
    <t>7.2.1.-3</t>
  </si>
  <si>
    <t>Составление плана</t>
  </si>
  <si>
    <t>7.2.1.-12</t>
  </si>
  <si>
    <t>Счетно-вычислительные работы</t>
  </si>
  <si>
    <t>7.2.1.-18</t>
  </si>
  <si>
    <t>Ознакомление с правоустанавливающими документами</t>
  </si>
  <si>
    <t>Учетная надпись</t>
  </si>
  <si>
    <t>5-1</t>
  </si>
  <si>
    <t>Составление сметы</t>
  </si>
  <si>
    <t>12</t>
  </si>
  <si>
    <t>чел/час=429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</si>
  <si>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</si>
  <si>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</si>
  <si>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</si>
  <si>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</si>
  <si>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</si>
  <si>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</si>
  <si>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</si>
  <si>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Итого</t>
  </si>
  <si>
    <t>Значение дополнительных коэф.</t>
  </si>
  <si>
    <t>в</t>
  </si>
  <si>
    <t>фиксированная стоимость</t>
  </si>
  <si>
    <t>5-9</t>
  </si>
  <si>
    <t>чел./час =429</t>
  </si>
  <si>
    <t>2</t>
  </si>
  <si>
    <t>Обследование сетей</t>
  </si>
  <si>
    <t>7.2.1.-9</t>
  </si>
  <si>
    <t>5</t>
  </si>
  <si>
    <t>15</t>
  </si>
  <si>
    <t>Наименование объекта</t>
  </si>
  <si>
    <t xml:space="preserve">Запрос  в  орган  кадастрового  учета </t>
  </si>
  <si>
    <t>Определение инвентаризационной стоимости элементов линий и сетей</t>
  </si>
  <si>
    <t>7.2.1.-17</t>
  </si>
  <si>
    <t>Заполнение технического паспорта</t>
  </si>
  <si>
    <t>7.2.1.-19</t>
  </si>
  <si>
    <t>Изготовление копии технического паспорта</t>
  </si>
  <si>
    <t>Подготовительные работы для оказания услуг</t>
  </si>
  <si>
    <t>х</t>
  </si>
  <si>
    <t>1,2,3,4,4а,5</t>
  </si>
  <si>
    <t>1.1</t>
  </si>
  <si>
    <t>Изучение документов</t>
  </si>
  <si>
    <t>таблица №1</t>
  </si>
  <si>
    <t>стр.а*К1+стр.в*К2</t>
  </si>
  <si>
    <t>а</t>
  </si>
  <si>
    <t>Земельный участок (здание применительно)</t>
  </si>
  <si>
    <t>а=5,6</t>
  </si>
  <si>
    <t>а*К1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</si>
  <si>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</si>
  <si>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</si>
  <si>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</si>
  <si>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</si>
  <si>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</si>
  <si>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таблица №2</t>
  </si>
  <si>
    <t>а*К</t>
  </si>
  <si>
    <t>объект пункт-ОМС</t>
  </si>
  <si>
    <t>а=8,0</t>
  </si>
  <si>
    <t>1.3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</si>
  <si>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</si>
  <si>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таблица №3</t>
  </si>
  <si>
    <t>в=3,2</t>
  </si>
  <si>
    <t>Составление разбивочного чертежа</t>
  </si>
  <si>
    <t>Земельный участок , шт.</t>
  </si>
  <si>
    <t>а=4,0</t>
  </si>
  <si>
    <t>Единица 1 км границ, км</t>
  </si>
  <si>
    <t>таблица №4а</t>
  </si>
  <si>
    <t>а=2,4</t>
  </si>
  <si>
    <t>а*кол-во</t>
  </si>
  <si>
    <t>в=1,2</t>
  </si>
  <si>
    <t>в*км*п</t>
  </si>
  <si>
    <t>а*шт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</si>
  <si>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</si>
  <si>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</si>
  <si>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</si>
  <si>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</si>
  <si>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</si>
  <si>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коэф п (см.примечание)</t>
  </si>
  <si>
    <t>Изготовление копии технического плана. в т.ч приложения</t>
  </si>
  <si>
    <t>Итого: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</si>
  <si>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</si>
  <si>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</si>
  <si>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</si>
  <si>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</si>
  <si>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</si>
  <si>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7.2.1-2</t>
  </si>
  <si>
    <t xml:space="preserve">Расчет стоимости обследования  объекта с целью  подготовки  документов, необходимых  для осуществления  государственного  учета с выдачей технического паспорта </t>
  </si>
  <si>
    <t xml:space="preserve">Расчет  стоимости  изготовления  технического  плана </t>
  </si>
  <si>
    <t>Часть VI. Oбоснование (начальной)максимальной цены контракта.</t>
  </si>
  <si>
    <t>Стоимость работ определяется на основании приказа Министерства экономического развития РФ от 18 января 2012 г. №14 "Об утверждении методики определения платы и предельных размеров платы за проведение кадастровых работ федеральными и государственными унитарными предприятиями, находящимися в ведении Федеральной службы государственной регистрации, кадастра и картографии, в целях выдачи межевого плана"</t>
  </si>
  <si>
    <t>Сети канализации микрорайонов индивидуальной застройки МКР 3 в г.Югорске</t>
  </si>
  <si>
    <t>Съемка канализационных сетей (полевые работы)</t>
  </si>
  <si>
    <t>7.2.1.-6</t>
  </si>
  <si>
    <t>6</t>
  </si>
  <si>
    <t>9</t>
  </si>
  <si>
    <t>10</t>
  </si>
  <si>
    <t>11</t>
  </si>
  <si>
    <t>13</t>
  </si>
  <si>
    <t>14</t>
  </si>
  <si>
    <t>Справка в отдел архитектуры</t>
  </si>
  <si>
    <t>фиксированная стоимость за ед.</t>
  </si>
  <si>
    <t>Общая стоимость работ: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</si>
</sst>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_ ;\-#,##0.00\ 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b/>
      <sz val="11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Helv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15" fillId="0" borderId="0" xfId="0" applyFont="1" applyAlignment="1">
      <alignment horizontal="left"/>
    </xf>
    <xf numFmtId="0" fontId="16" fillId="0" borderId="0" xfId="53" applyFont="1" applyAlignment="1">
      <alignment/>
      <protection/>
    </xf>
    <xf numFmtId="0" fontId="1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53" applyFont="1" applyBorder="1">
      <alignment/>
      <protection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0" xfId="53" applyFont="1" applyAlignment="1">
      <alignment horizontal="center"/>
      <protection/>
    </xf>
    <xf numFmtId="44" fontId="10" fillId="0" borderId="0" xfId="43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29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69 заявка расч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showGridLines="0" tabSelected="1" zoomScaleSheetLayoutView="100" workbookViewId="0" topLeftCell="C13">
      <selection activeCell="K26" sqref="K26"/>
    </sheetView>
  </sheetViews>
  <sheetFormatPr defaultColWidth="9.00390625" defaultRowHeight="12.75"/>
  <cols>
    <col min="1" max="1" width="19.00390625" style="31" customWidth="1"/>
    <col min="2" max="2" width="47.875" style="31" customWidth="1"/>
    <col min="3" max="3" width="9.125" style="31" customWidth="1"/>
    <col min="4" max="4" width="23.25390625" style="31" customWidth="1"/>
    <col min="5" max="5" width="18.625" style="31" customWidth="1"/>
    <col min="6" max="6" width="19.75390625" style="31" customWidth="1"/>
    <col min="7" max="7" width="17.625" style="31" customWidth="1"/>
    <col min="8" max="8" width="17.875" style="31" customWidth="1"/>
    <col min="9" max="9" width="10.75390625" style="31" bestFit="1" customWidth="1"/>
    <col min="10" max="10" width="12.00390625" style="31" customWidth="1"/>
    <col min="11" max="16384" width="9.125" style="31" customWidth="1"/>
  </cols>
  <sheetData>
    <row r="1" spans="1:10" ht="20.25" customHeight="1">
      <c r="A1" s="121" t="s">
        <v>101</v>
      </c>
      <c r="B1" s="121"/>
      <c r="C1" s="121"/>
      <c r="D1" s="121"/>
      <c r="E1" s="121"/>
      <c r="F1" s="121"/>
      <c r="G1" s="121"/>
      <c r="H1" s="121"/>
      <c r="I1" s="41"/>
      <c r="J1" s="41"/>
    </row>
    <row r="2" spans="1:10" ht="54.75" customHeight="1">
      <c r="A2" s="122" t="s">
        <v>102</v>
      </c>
      <c r="B2" s="122"/>
      <c r="C2" s="122"/>
      <c r="D2" s="122"/>
      <c r="E2" s="122"/>
      <c r="F2" s="122"/>
      <c r="G2" s="122"/>
      <c r="H2" s="122"/>
      <c r="I2" s="41"/>
      <c r="J2" s="41"/>
    </row>
    <row r="3" spans="1:10" ht="12.75" customHeight="1">
      <c r="A3" s="115"/>
      <c r="B3" s="115"/>
      <c r="E3" s="32"/>
      <c r="F3" s="114"/>
      <c r="G3" s="114"/>
      <c r="H3" s="114"/>
      <c r="I3" s="41"/>
      <c r="J3" s="41"/>
    </row>
    <row r="4" spans="1:8" ht="13.5" customHeight="1">
      <c r="A4" s="109" t="s">
        <v>100</v>
      </c>
      <c r="B4" s="109"/>
      <c r="C4" s="109"/>
      <c r="D4" s="109"/>
      <c r="E4" s="109"/>
      <c r="F4" s="109"/>
      <c r="G4" s="109"/>
      <c r="H4" s="109"/>
    </row>
    <row r="5" spans="1:9" ht="16.5" thickBot="1">
      <c r="A5" s="38" t="s">
        <v>44</v>
      </c>
      <c r="B5" s="110" t="s">
        <v>103</v>
      </c>
      <c r="C5" s="110"/>
      <c r="D5" s="111"/>
      <c r="E5" s="40"/>
      <c r="F5" s="40"/>
      <c r="G5" s="40"/>
      <c r="H5" s="40"/>
      <c r="I5" s="40"/>
    </row>
    <row r="6" spans="1:18" s="42" customFormat="1" ht="35.25" customHeight="1" thickBot="1">
      <c r="A6" s="48" t="s">
        <v>26</v>
      </c>
      <c r="B6" s="49" t="s">
        <v>27</v>
      </c>
      <c r="C6" s="49" t="s">
        <v>29</v>
      </c>
      <c r="D6" s="49" t="s">
        <v>30</v>
      </c>
      <c r="E6" s="49" t="s">
        <v>31</v>
      </c>
      <c r="F6" s="49" t="s">
        <v>34</v>
      </c>
      <c r="G6" s="87" t="s">
        <v>28</v>
      </c>
      <c r="H6" s="50" t="s">
        <v>32</v>
      </c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s="58" customFormat="1" ht="12.75" customHeight="1">
      <c r="A7" s="52">
        <v>1</v>
      </c>
      <c r="B7" s="94" t="s">
        <v>51</v>
      </c>
      <c r="C7" s="53" t="s">
        <v>52</v>
      </c>
      <c r="D7" s="53" t="s">
        <v>53</v>
      </c>
      <c r="E7" s="53" t="s">
        <v>33</v>
      </c>
      <c r="F7" s="54"/>
      <c r="G7" s="86">
        <f>G9+G10+G12+G14+G15+G17+G18</f>
        <v>361.71999999999997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s="58" customFormat="1" ht="24">
      <c r="A8" s="59" t="s">
        <v>54</v>
      </c>
      <c r="B8" s="95" t="s">
        <v>55</v>
      </c>
      <c r="C8" s="60" t="s">
        <v>52</v>
      </c>
      <c r="D8" s="60" t="s">
        <v>56</v>
      </c>
      <c r="E8" s="60" t="s">
        <v>57</v>
      </c>
      <c r="F8" s="60" t="s">
        <v>90</v>
      </c>
      <c r="G8" s="61"/>
      <c r="H8" s="60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s="58" customFormat="1" ht="12">
      <c r="A9" s="60" t="s">
        <v>58</v>
      </c>
      <c r="B9" s="95" t="s">
        <v>59</v>
      </c>
      <c r="C9" s="60">
        <v>6</v>
      </c>
      <c r="D9" s="60" t="s">
        <v>60</v>
      </c>
      <c r="E9" s="60" t="s">
        <v>61</v>
      </c>
      <c r="F9" s="60">
        <v>0</v>
      </c>
      <c r="G9" s="62">
        <f>5.6*(1+0.4*F9)*C9</f>
        <v>33.599999999999994</v>
      </c>
      <c r="H9" s="60"/>
      <c r="I9" s="63"/>
      <c r="J9" s="57"/>
      <c r="K9" s="57"/>
      <c r="L9" s="57"/>
      <c r="M9" s="57"/>
      <c r="N9" s="57"/>
      <c r="O9" s="57"/>
      <c r="P9" s="57"/>
      <c r="Q9" s="57"/>
      <c r="R9" s="57"/>
    </row>
    <row r="10" spans="1:18" s="58" customFormat="1" ht="15" customHeight="1">
      <c r="A10" s="60" t="s">
        <v>35</v>
      </c>
      <c r="B10" s="95" t="s">
        <v>62</v>
      </c>
      <c r="C10" s="60">
        <v>6</v>
      </c>
      <c r="D10" s="60" t="s">
        <v>63</v>
      </c>
      <c r="E10" s="60" t="s">
        <v>64</v>
      </c>
      <c r="F10" s="60">
        <v>0</v>
      </c>
      <c r="G10" s="62">
        <f>1.6*(1+0.6*F10)*C10</f>
        <v>9.600000000000001</v>
      </c>
      <c r="H10" s="60"/>
      <c r="I10" s="63"/>
      <c r="J10" s="57"/>
      <c r="K10" s="57"/>
      <c r="L10" s="57"/>
      <c r="M10" s="57"/>
      <c r="N10" s="57"/>
      <c r="O10" s="57"/>
      <c r="P10" s="57"/>
      <c r="Q10" s="57"/>
      <c r="R10" s="57"/>
    </row>
    <row r="11" spans="1:18" s="58" customFormat="1" ht="24">
      <c r="A11" s="59" t="s">
        <v>65</v>
      </c>
      <c r="B11" s="95" t="s">
        <v>66</v>
      </c>
      <c r="C11" s="60" t="s">
        <v>52</v>
      </c>
      <c r="D11" s="60" t="s">
        <v>67</v>
      </c>
      <c r="E11" s="60" t="s">
        <v>68</v>
      </c>
      <c r="F11" s="60"/>
      <c r="G11" s="62"/>
      <c r="H11" s="60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s="58" customFormat="1" ht="15" customHeight="1">
      <c r="A12" s="60" t="s">
        <v>58</v>
      </c>
      <c r="B12" s="95" t="s">
        <v>69</v>
      </c>
      <c r="C12" s="60">
        <v>20</v>
      </c>
      <c r="D12" s="60" t="s">
        <v>70</v>
      </c>
      <c r="E12" s="60" t="s">
        <v>68</v>
      </c>
      <c r="F12" s="60"/>
      <c r="G12" s="62">
        <f>8*C12</f>
        <v>160</v>
      </c>
      <c r="H12" s="60"/>
      <c r="I12" s="57"/>
      <c r="J12" s="63"/>
      <c r="K12" s="57"/>
      <c r="L12" s="57"/>
      <c r="M12" s="57"/>
      <c r="N12" s="57"/>
      <c r="O12" s="57"/>
      <c r="P12" s="57"/>
      <c r="Q12" s="57"/>
      <c r="R12" s="57"/>
    </row>
    <row r="13" spans="1:18" s="58" customFormat="1" ht="48">
      <c r="A13" s="59" t="s">
        <v>71</v>
      </c>
      <c r="B13" s="96" t="s">
        <v>72</v>
      </c>
      <c r="C13" s="60" t="s">
        <v>52</v>
      </c>
      <c r="D13" s="60" t="s">
        <v>73</v>
      </c>
      <c r="E13" s="60" t="s">
        <v>57</v>
      </c>
      <c r="F13" s="60" t="s">
        <v>90</v>
      </c>
      <c r="G13" s="62"/>
      <c r="H13" s="60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s="58" customFormat="1" ht="15" customHeight="1">
      <c r="A14" s="60" t="s">
        <v>58</v>
      </c>
      <c r="B14" s="95" t="s">
        <v>59</v>
      </c>
      <c r="C14" s="60">
        <v>6</v>
      </c>
      <c r="D14" s="60" t="s">
        <v>70</v>
      </c>
      <c r="E14" s="60" t="s">
        <v>61</v>
      </c>
      <c r="F14" s="60">
        <v>1</v>
      </c>
      <c r="G14" s="62">
        <f>8*(1+0.4*F14)*C14</f>
        <v>67.19999999999999</v>
      </c>
      <c r="H14" s="60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s="58" customFormat="1" ht="15" customHeight="1">
      <c r="A15" s="60" t="s">
        <v>35</v>
      </c>
      <c r="B15" s="95" t="s">
        <v>62</v>
      </c>
      <c r="C15" s="60">
        <v>6</v>
      </c>
      <c r="D15" s="60" t="s">
        <v>74</v>
      </c>
      <c r="E15" s="60" t="s">
        <v>64</v>
      </c>
      <c r="F15" s="60">
        <v>1</v>
      </c>
      <c r="G15" s="62">
        <f>8*(1+0.4*F15)*C15</f>
        <v>67.19999999999999</v>
      </c>
      <c r="H15" s="60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s="58" customFormat="1" ht="24">
      <c r="A16" s="60"/>
      <c r="B16" s="95" t="s">
        <v>75</v>
      </c>
      <c r="C16" s="60" t="s">
        <v>52</v>
      </c>
      <c r="D16" s="60" t="s">
        <v>79</v>
      </c>
      <c r="E16" s="60"/>
      <c r="F16" s="60" t="s">
        <v>90</v>
      </c>
      <c r="G16" s="62"/>
      <c r="H16" s="60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s="58" customFormat="1" ht="15" customHeight="1">
      <c r="A17" s="60" t="s">
        <v>58</v>
      </c>
      <c r="B17" s="95" t="s">
        <v>76</v>
      </c>
      <c r="C17" s="60">
        <v>6</v>
      </c>
      <c r="D17" s="60" t="s">
        <v>80</v>
      </c>
      <c r="E17" s="60" t="s">
        <v>81</v>
      </c>
      <c r="F17" s="60"/>
      <c r="G17" s="62">
        <f>2.4*C17</f>
        <v>14.399999999999999</v>
      </c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s="58" customFormat="1" ht="15" customHeight="1">
      <c r="A18" s="60" t="s">
        <v>35</v>
      </c>
      <c r="B18" s="95" t="s">
        <v>78</v>
      </c>
      <c r="C18" s="60">
        <v>9</v>
      </c>
      <c r="D18" s="60" t="s">
        <v>82</v>
      </c>
      <c r="E18" s="60" t="s">
        <v>83</v>
      </c>
      <c r="F18" s="60">
        <v>0.9</v>
      </c>
      <c r="G18" s="64">
        <f>F18*1.2*C18</f>
        <v>9.72</v>
      </c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38.25">
      <c r="A19" s="81">
        <v>3</v>
      </c>
      <c r="B19" s="81" t="s">
        <v>93</v>
      </c>
      <c r="C19" s="81" t="s">
        <v>52</v>
      </c>
      <c r="D19" s="81">
        <v>10</v>
      </c>
      <c r="E19" s="81" t="s">
        <v>33</v>
      </c>
      <c r="F19" s="81"/>
      <c r="G19" s="81">
        <f>G21</f>
        <v>27.3</v>
      </c>
      <c r="H19" s="81"/>
      <c r="I19" s="8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25.5">
      <c r="A20" s="83" t="s">
        <v>94</v>
      </c>
      <c r="B20" s="97" t="s">
        <v>95</v>
      </c>
      <c r="C20" s="84"/>
      <c r="D20" s="84"/>
      <c r="E20" s="84"/>
      <c r="F20" s="84"/>
      <c r="G20" s="84"/>
      <c r="H20" s="84"/>
      <c r="I20" s="8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25.5">
      <c r="A21" s="84" t="s">
        <v>58</v>
      </c>
      <c r="B21" s="97" t="s">
        <v>96</v>
      </c>
      <c r="C21" s="84">
        <v>210</v>
      </c>
      <c r="D21" s="84" t="s">
        <v>97</v>
      </c>
      <c r="E21" s="84" t="s">
        <v>84</v>
      </c>
      <c r="F21" s="84"/>
      <c r="G21" s="84">
        <f>0.13*C21</f>
        <v>27.3</v>
      </c>
      <c r="H21" s="84"/>
      <c r="I21" s="82"/>
      <c r="J21" s="32"/>
      <c r="K21" s="32"/>
      <c r="L21" s="32"/>
      <c r="M21" s="32"/>
      <c r="N21" s="32"/>
      <c r="O21" s="32"/>
      <c r="P21" s="32"/>
      <c r="Q21" s="32"/>
      <c r="R21" s="32"/>
    </row>
    <row r="22" spans="1:18" s="58" customFormat="1" ht="24">
      <c r="A22" s="65">
        <v>6</v>
      </c>
      <c r="B22" s="96" t="s">
        <v>85</v>
      </c>
      <c r="C22" s="65" t="s">
        <v>52</v>
      </c>
      <c r="D22" s="65">
        <v>13</v>
      </c>
      <c r="E22" s="65" t="s">
        <v>33</v>
      </c>
      <c r="F22" s="66"/>
      <c r="G22" s="55">
        <f>G23+G24</f>
        <v>8.8</v>
      </c>
      <c r="H22" s="6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s="58" customFormat="1" ht="15" customHeight="1">
      <c r="A23" s="60" t="s">
        <v>58</v>
      </c>
      <c r="B23" s="95" t="s">
        <v>86</v>
      </c>
      <c r="C23" s="60">
        <v>1</v>
      </c>
      <c r="D23" s="60" t="s">
        <v>77</v>
      </c>
      <c r="E23" s="60" t="s">
        <v>84</v>
      </c>
      <c r="F23" s="60"/>
      <c r="G23" s="61">
        <f>4*C23</f>
        <v>4</v>
      </c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s="58" customFormat="1" ht="15" customHeight="1">
      <c r="A24" s="60" t="s">
        <v>35</v>
      </c>
      <c r="B24" s="95" t="s">
        <v>87</v>
      </c>
      <c r="C24" s="60">
        <v>3</v>
      </c>
      <c r="D24" s="60" t="s">
        <v>63</v>
      </c>
      <c r="E24" s="60" t="s">
        <v>88</v>
      </c>
      <c r="F24" s="60">
        <v>1</v>
      </c>
      <c r="G24" s="64">
        <f>F24*C24*1.6</f>
        <v>4.800000000000001</v>
      </c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s="58" customFormat="1" ht="24">
      <c r="A25" s="65">
        <v>8</v>
      </c>
      <c r="B25" s="96" t="s">
        <v>89</v>
      </c>
      <c r="C25" s="65" t="s">
        <v>52</v>
      </c>
      <c r="D25" s="65">
        <v>16</v>
      </c>
      <c r="E25" s="65" t="s">
        <v>33</v>
      </c>
      <c r="F25" s="66"/>
      <c r="G25" s="55">
        <f>G26</f>
        <v>8</v>
      </c>
      <c r="H25" s="6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s="58" customFormat="1" ht="12">
      <c r="A26" s="60" t="s">
        <v>58</v>
      </c>
      <c r="B26" s="95" t="s">
        <v>86</v>
      </c>
      <c r="C26" s="60">
        <v>1</v>
      </c>
      <c r="D26" s="60" t="s">
        <v>70</v>
      </c>
      <c r="E26" s="60" t="s">
        <v>84</v>
      </c>
      <c r="F26" s="60"/>
      <c r="G26" s="68">
        <f>C26*8</f>
        <v>8</v>
      </c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s="58" customFormat="1" ht="24.75" thickBot="1">
      <c r="A27" s="69"/>
      <c r="B27" s="95" t="s">
        <v>91</v>
      </c>
      <c r="C27" s="60">
        <v>25</v>
      </c>
      <c r="D27" s="60"/>
      <c r="E27" s="60"/>
      <c r="F27" s="70"/>
      <c r="G27" s="85">
        <f>0.35*C27</f>
        <v>8.75</v>
      </c>
      <c r="H27" s="71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s="58" customFormat="1" ht="12.75" thickBot="1">
      <c r="A28" s="65"/>
      <c r="B28" s="95" t="s">
        <v>92</v>
      </c>
      <c r="C28" s="65"/>
      <c r="D28" s="65"/>
      <c r="E28" s="65"/>
      <c r="F28" s="66"/>
      <c r="G28" s="72">
        <v>414.57</v>
      </c>
      <c r="H28" s="6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s="58" customFormat="1" ht="25.5">
      <c r="A29" s="21"/>
      <c r="B29" s="98" t="s">
        <v>45</v>
      </c>
      <c r="C29" s="26"/>
      <c r="D29" s="13" t="s">
        <v>36</v>
      </c>
      <c r="E29" s="26"/>
      <c r="F29" s="26"/>
      <c r="G29" s="15">
        <f>847.46*3</f>
        <v>2542.38</v>
      </c>
      <c r="H29" s="26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s="58" customFormat="1" ht="12">
      <c r="A30" s="73"/>
      <c r="B30" s="99" t="s">
        <v>11</v>
      </c>
      <c r="C30" s="74"/>
      <c r="D30" s="74"/>
      <c r="E30" s="74"/>
      <c r="F30" s="74"/>
      <c r="G30" s="75">
        <f>G28*429+G29</f>
        <v>180392.91</v>
      </c>
      <c r="H30" s="73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s="58" customFormat="1" ht="19.5" customHeight="1" thickBot="1">
      <c r="A31" s="73"/>
      <c r="B31" s="100" t="s">
        <v>12</v>
      </c>
      <c r="C31" s="76"/>
      <c r="D31" s="76"/>
      <c r="E31" s="76"/>
      <c r="F31" s="76"/>
      <c r="G31" s="77">
        <f>G30*1.18</f>
        <v>212863.63379999998</v>
      </c>
      <c r="H31" s="78" t="s">
        <v>38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s="80" customFormat="1" ht="18">
      <c r="A32" s="117" t="s">
        <v>99</v>
      </c>
      <c r="B32" s="117"/>
      <c r="C32" s="117"/>
      <c r="D32" s="117"/>
      <c r="E32" s="117"/>
      <c r="F32" s="117"/>
      <c r="G32" s="117"/>
      <c r="H32" s="117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 ht="16.5" thickBot="1">
      <c r="A33" s="38" t="s">
        <v>44</v>
      </c>
      <c r="B33" s="116" t="s">
        <v>103</v>
      </c>
      <c r="C33" s="116"/>
      <c r="D33" s="116"/>
      <c r="E33" s="35"/>
      <c r="F33" s="35"/>
      <c r="G33" s="35"/>
      <c r="H33" s="35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45.75" thickBot="1">
      <c r="A34" s="6" t="s">
        <v>26</v>
      </c>
      <c r="B34" s="7" t="s">
        <v>27</v>
      </c>
      <c r="C34" s="7" t="s">
        <v>29</v>
      </c>
      <c r="D34" s="8" t="s">
        <v>30</v>
      </c>
      <c r="E34" s="7" t="s">
        <v>31</v>
      </c>
      <c r="F34" s="7" t="s">
        <v>34</v>
      </c>
      <c r="G34" s="7" t="s">
        <v>28</v>
      </c>
      <c r="H34" s="9" t="s">
        <v>32</v>
      </c>
      <c r="I34" s="25"/>
      <c r="J34" s="25"/>
      <c r="K34" s="1"/>
      <c r="L34" s="1"/>
      <c r="M34" s="1"/>
      <c r="N34" s="1"/>
      <c r="O34" s="1"/>
      <c r="P34" s="1"/>
      <c r="Q34" s="1"/>
      <c r="R34" s="1"/>
    </row>
    <row r="35" spans="1:18" ht="15">
      <c r="A35" s="118"/>
      <c r="B35" s="119"/>
      <c r="C35" s="119"/>
      <c r="D35" s="119"/>
      <c r="E35" s="119"/>
      <c r="F35" s="119"/>
      <c r="G35" s="119"/>
      <c r="H35" s="120"/>
      <c r="I35" s="1"/>
      <c r="J35" s="24"/>
      <c r="K35" s="1"/>
      <c r="L35" s="1"/>
      <c r="M35" s="1"/>
      <c r="N35" s="1"/>
      <c r="O35" s="1"/>
      <c r="P35" s="1"/>
      <c r="Q35" s="1"/>
      <c r="R35" s="1"/>
    </row>
    <row r="36" spans="1:18" ht="12.75">
      <c r="A36" s="10">
        <v>1</v>
      </c>
      <c r="B36" s="10" t="s">
        <v>13</v>
      </c>
      <c r="C36" s="10">
        <v>5.55</v>
      </c>
      <c r="D36" s="11" t="s">
        <v>98</v>
      </c>
      <c r="E36" s="10" t="s">
        <v>9</v>
      </c>
      <c r="F36" s="10">
        <v>1</v>
      </c>
      <c r="G36" s="12">
        <f>2.23*C36*F36</f>
        <v>12.3765</v>
      </c>
      <c r="H36" s="10"/>
      <c r="I36" s="24"/>
      <c r="J36" s="25"/>
      <c r="K36" s="1"/>
      <c r="L36" s="1"/>
      <c r="M36" s="1"/>
      <c r="N36" s="1"/>
      <c r="O36" s="1"/>
      <c r="P36" s="1"/>
      <c r="Q36" s="1"/>
      <c r="R36" s="1"/>
    </row>
    <row r="37" spans="1:18" ht="25.5">
      <c r="A37" s="13" t="s">
        <v>39</v>
      </c>
      <c r="B37" s="22" t="s">
        <v>14</v>
      </c>
      <c r="C37" s="14">
        <v>2</v>
      </c>
      <c r="D37" s="13" t="s">
        <v>15</v>
      </c>
      <c r="E37" s="14" t="s">
        <v>9</v>
      </c>
      <c r="F37" s="14">
        <v>1.67</v>
      </c>
      <c r="G37" s="15">
        <f>0.33*C37*F37</f>
        <v>1.1022</v>
      </c>
      <c r="H37" s="14" t="s">
        <v>8</v>
      </c>
      <c r="I37" s="24"/>
      <c r="J37" s="25"/>
      <c r="K37" s="1"/>
      <c r="L37" s="1"/>
      <c r="M37" s="1"/>
      <c r="N37" s="1"/>
      <c r="O37" s="1"/>
      <c r="P37" s="1"/>
      <c r="Q37" s="1"/>
      <c r="R37" s="1"/>
    </row>
    <row r="38" spans="1:18" ht="12.75">
      <c r="A38" s="10">
        <v>3</v>
      </c>
      <c r="B38" s="14" t="s">
        <v>104</v>
      </c>
      <c r="C38" s="14">
        <v>5.55</v>
      </c>
      <c r="D38" s="13" t="s">
        <v>105</v>
      </c>
      <c r="E38" s="14" t="s">
        <v>9</v>
      </c>
      <c r="F38" s="14">
        <v>1.67</v>
      </c>
      <c r="G38" s="15">
        <f>9.15*C38*F38</f>
        <v>84.80677499999999</v>
      </c>
      <c r="H38" s="14" t="s">
        <v>8</v>
      </c>
      <c r="I38" s="24"/>
      <c r="J38" s="24"/>
      <c r="K38" s="1"/>
      <c r="L38" s="1"/>
      <c r="M38" s="1"/>
      <c r="N38" s="1"/>
      <c r="O38" s="1"/>
      <c r="P38" s="1"/>
      <c r="Q38" s="1"/>
      <c r="R38" s="1"/>
    </row>
    <row r="39" spans="1:18" ht="12.75">
      <c r="A39" s="10">
        <v>4</v>
      </c>
      <c r="B39" s="14" t="s">
        <v>40</v>
      </c>
      <c r="C39" s="16">
        <v>202</v>
      </c>
      <c r="D39" s="17" t="s">
        <v>41</v>
      </c>
      <c r="E39" s="14"/>
      <c r="F39" s="14">
        <v>1.67</v>
      </c>
      <c r="G39" s="20">
        <f>C39*F39*2.5</f>
        <v>843.3499999999999</v>
      </c>
      <c r="H39" s="14" t="s">
        <v>8</v>
      </c>
      <c r="I39" s="25"/>
      <c r="J39" s="24"/>
      <c r="K39" s="1"/>
      <c r="L39" s="1"/>
      <c r="M39" s="1"/>
      <c r="N39" s="1"/>
      <c r="O39" s="1"/>
      <c r="P39" s="1"/>
      <c r="Q39" s="1"/>
      <c r="R39" s="1"/>
    </row>
    <row r="40" spans="1:18" ht="12.75">
      <c r="A40" s="13" t="s">
        <v>42</v>
      </c>
      <c r="B40" s="18" t="s">
        <v>16</v>
      </c>
      <c r="C40" s="16">
        <v>5.55</v>
      </c>
      <c r="D40" s="17" t="s">
        <v>17</v>
      </c>
      <c r="E40" s="14" t="s">
        <v>9</v>
      </c>
      <c r="F40" s="14">
        <v>1</v>
      </c>
      <c r="G40" s="20">
        <f>8.55*C40*F40</f>
        <v>47.4525</v>
      </c>
      <c r="H40" s="16"/>
      <c r="I40" s="25"/>
      <c r="J40" s="24"/>
      <c r="K40" s="1"/>
      <c r="L40" s="1"/>
      <c r="M40" s="1"/>
      <c r="N40" s="1"/>
      <c r="O40" s="1"/>
      <c r="P40" s="1"/>
      <c r="Q40" s="1"/>
      <c r="R40" s="1"/>
    </row>
    <row r="41" spans="1:18" ht="12.75">
      <c r="A41" s="13" t="s">
        <v>106</v>
      </c>
      <c r="B41" s="18" t="s">
        <v>18</v>
      </c>
      <c r="C41" s="16">
        <v>2</v>
      </c>
      <c r="D41" s="17" t="s">
        <v>19</v>
      </c>
      <c r="E41" s="14" t="s">
        <v>9</v>
      </c>
      <c r="F41" s="14">
        <v>1</v>
      </c>
      <c r="G41" s="20">
        <f>0.22*C41*F41</f>
        <v>0.44</v>
      </c>
      <c r="H41" s="16"/>
      <c r="I41" s="33"/>
      <c r="J41" s="34"/>
      <c r="K41" s="32"/>
      <c r="L41" s="32"/>
      <c r="M41" s="32"/>
      <c r="N41" s="32"/>
      <c r="O41" s="32"/>
      <c r="P41" s="32"/>
      <c r="Q41" s="32"/>
      <c r="R41" s="32"/>
    </row>
    <row r="42" spans="1:18" s="58" customFormat="1" ht="25.5">
      <c r="A42" s="10">
        <v>7</v>
      </c>
      <c r="B42" s="18" t="s">
        <v>46</v>
      </c>
      <c r="C42" s="16">
        <v>2</v>
      </c>
      <c r="D42" s="17" t="s">
        <v>47</v>
      </c>
      <c r="E42" s="14" t="s">
        <v>9</v>
      </c>
      <c r="F42" s="14">
        <v>1</v>
      </c>
      <c r="G42" s="20">
        <f>0.49*C42*F42</f>
        <v>0.98</v>
      </c>
      <c r="H42" s="16"/>
      <c r="I42" s="63"/>
      <c r="J42" s="63"/>
      <c r="K42" s="57"/>
      <c r="L42" s="57"/>
      <c r="M42" s="57"/>
      <c r="N42" s="57"/>
      <c r="O42" s="57"/>
      <c r="P42" s="57"/>
      <c r="Q42" s="57"/>
      <c r="R42" s="57"/>
    </row>
    <row r="43" spans="1:18" s="58" customFormat="1" ht="12.75">
      <c r="A43" s="13" t="s">
        <v>10</v>
      </c>
      <c r="B43" s="18" t="s">
        <v>48</v>
      </c>
      <c r="C43" s="16">
        <v>10</v>
      </c>
      <c r="D43" s="19" t="s">
        <v>49</v>
      </c>
      <c r="E43" s="14" t="s">
        <v>9</v>
      </c>
      <c r="F43" s="14">
        <v>1</v>
      </c>
      <c r="G43" s="20">
        <f>0.29*C43*F43</f>
        <v>2.9</v>
      </c>
      <c r="H43" s="16"/>
      <c r="I43" s="63"/>
      <c r="J43" s="63">
        <f>G43</f>
        <v>2.9</v>
      </c>
      <c r="K43" s="57"/>
      <c r="L43" s="57"/>
      <c r="M43" s="57"/>
      <c r="N43" s="57"/>
      <c r="O43" s="57"/>
      <c r="P43" s="57"/>
      <c r="Q43" s="57"/>
      <c r="R43" s="57"/>
    </row>
    <row r="44" spans="1:18" s="58" customFormat="1" ht="25.5">
      <c r="A44" s="13" t="s">
        <v>107</v>
      </c>
      <c r="B44" s="18" t="s">
        <v>20</v>
      </c>
      <c r="C44" s="16">
        <v>1</v>
      </c>
      <c r="D44" s="19" t="s">
        <v>37</v>
      </c>
      <c r="E44" s="14" t="s">
        <v>9</v>
      </c>
      <c r="F44" s="14">
        <v>1</v>
      </c>
      <c r="G44" s="20">
        <f>0.63*C44*F44</f>
        <v>0.63</v>
      </c>
      <c r="H44" s="16"/>
      <c r="I44" s="63"/>
      <c r="J44" s="63"/>
      <c r="K44" s="57"/>
      <c r="L44" s="57"/>
      <c r="M44" s="57"/>
      <c r="N44" s="57"/>
      <c r="O44" s="57"/>
      <c r="P44" s="57"/>
      <c r="Q44" s="57"/>
      <c r="R44" s="57"/>
    </row>
    <row r="45" spans="1:18" ht="12.75">
      <c r="A45" s="13" t="s">
        <v>108</v>
      </c>
      <c r="B45" s="18" t="s">
        <v>21</v>
      </c>
      <c r="C45" s="16">
        <v>1</v>
      </c>
      <c r="D45" s="19" t="s">
        <v>22</v>
      </c>
      <c r="E45" s="14" t="s">
        <v>9</v>
      </c>
      <c r="F45" s="14">
        <v>1</v>
      </c>
      <c r="G45" s="20">
        <f>0.11*C45*F45</f>
        <v>0.11</v>
      </c>
      <c r="H45" s="16"/>
      <c r="I45" s="33"/>
      <c r="J45" s="34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13" t="s">
        <v>109</v>
      </c>
      <c r="B46" s="18" t="s">
        <v>1</v>
      </c>
      <c r="C46" s="16">
        <v>1</v>
      </c>
      <c r="D46" s="17" t="s">
        <v>0</v>
      </c>
      <c r="E46" s="14" t="s">
        <v>9</v>
      </c>
      <c r="F46" s="14">
        <v>1</v>
      </c>
      <c r="G46" s="20">
        <f>0.21*C46*F46</f>
        <v>0.21</v>
      </c>
      <c r="H46" s="16"/>
      <c r="I46" s="25"/>
      <c r="J46" s="24"/>
      <c r="K46" s="1"/>
      <c r="L46" s="1"/>
      <c r="M46" s="1"/>
      <c r="N46" s="1"/>
      <c r="O46" s="1"/>
      <c r="P46" s="1"/>
      <c r="Q46" s="1"/>
      <c r="R46" s="1"/>
    </row>
    <row r="47" spans="1:18" ht="12.75">
      <c r="A47" s="13" t="s">
        <v>24</v>
      </c>
      <c r="B47" s="14" t="s">
        <v>6</v>
      </c>
      <c r="C47" s="16">
        <v>5.55</v>
      </c>
      <c r="D47" s="17" t="s">
        <v>7</v>
      </c>
      <c r="E47" s="16"/>
      <c r="F47" s="16"/>
      <c r="G47" s="20">
        <f>0.78*C47</f>
        <v>4.329</v>
      </c>
      <c r="H47" s="16"/>
      <c r="I47" s="25"/>
      <c r="J47" s="25"/>
      <c r="K47" s="1"/>
      <c r="L47" s="1"/>
      <c r="M47" s="1"/>
      <c r="N47" s="1"/>
      <c r="O47" s="1"/>
      <c r="P47" s="1"/>
      <c r="Q47" s="1"/>
      <c r="R47" s="1"/>
    </row>
    <row r="48" spans="1:18" ht="12.75">
      <c r="A48" s="13" t="s">
        <v>110</v>
      </c>
      <c r="B48" s="18" t="s">
        <v>50</v>
      </c>
      <c r="C48" s="16">
        <v>20</v>
      </c>
      <c r="D48" s="19" t="s">
        <v>5</v>
      </c>
      <c r="E48" s="14" t="s">
        <v>9</v>
      </c>
      <c r="F48" s="14">
        <v>1</v>
      </c>
      <c r="G48" s="20">
        <f>0.35*C48*F48</f>
        <v>7</v>
      </c>
      <c r="H48" s="16"/>
      <c r="I48" s="25"/>
      <c r="J48" s="24"/>
      <c r="K48" s="1"/>
      <c r="L48" s="1"/>
      <c r="M48" s="1"/>
      <c r="N48" s="1"/>
      <c r="O48" s="1"/>
      <c r="P48" s="1"/>
      <c r="Q48" s="1"/>
      <c r="R48" s="1"/>
    </row>
    <row r="49" spans="1:18" ht="12.75">
      <c r="A49" s="13" t="s">
        <v>111</v>
      </c>
      <c r="B49" s="18" t="s">
        <v>2</v>
      </c>
      <c r="C49" s="16">
        <v>1</v>
      </c>
      <c r="D49" s="19" t="s">
        <v>3</v>
      </c>
      <c r="E49" s="14" t="s">
        <v>9</v>
      </c>
      <c r="F49" s="14">
        <v>1</v>
      </c>
      <c r="G49" s="20">
        <f>0.62*C49*F49</f>
        <v>0.62</v>
      </c>
      <c r="H49" s="16"/>
      <c r="I49" s="25"/>
      <c r="J49" s="24"/>
      <c r="K49" s="1"/>
      <c r="L49" s="1"/>
      <c r="M49" s="1"/>
      <c r="N49" s="1"/>
      <c r="O49" s="1"/>
      <c r="P49" s="1"/>
      <c r="Q49" s="1"/>
      <c r="R49" s="1"/>
    </row>
    <row r="50" spans="1:18" ht="12.75">
      <c r="A50" s="13" t="s">
        <v>43</v>
      </c>
      <c r="B50" s="14" t="s">
        <v>23</v>
      </c>
      <c r="C50" s="16">
        <v>1</v>
      </c>
      <c r="D50" s="17" t="s">
        <v>4</v>
      </c>
      <c r="E50" s="16"/>
      <c r="F50" s="16">
        <v>1</v>
      </c>
      <c r="G50" s="20">
        <f>0.08*C50*F50</f>
        <v>0.08</v>
      </c>
      <c r="H50" s="16"/>
      <c r="I50" s="33"/>
      <c r="J50" s="34"/>
      <c r="K50" s="32"/>
      <c r="L50" s="32"/>
      <c r="M50" s="32"/>
      <c r="N50" s="32"/>
      <c r="O50" s="32"/>
      <c r="P50" s="32"/>
      <c r="Q50" s="32"/>
      <c r="R50" s="32"/>
    </row>
    <row r="51" spans="1:18" ht="24">
      <c r="A51" s="60">
        <v>16</v>
      </c>
      <c r="B51" s="71" t="s">
        <v>112</v>
      </c>
      <c r="C51" s="101">
        <v>1</v>
      </c>
      <c r="D51" s="60" t="s">
        <v>113</v>
      </c>
      <c r="E51" s="60"/>
      <c r="F51" s="60"/>
      <c r="G51" s="62">
        <v>1590.09</v>
      </c>
      <c r="H51" s="71"/>
      <c r="I51" s="25"/>
      <c r="J51" s="25"/>
      <c r="K51" s="1"/>
      <c r="L51" s="1"/>
      <c r="M51" s="1"/>
      <c r="N51" s="1"/>
      <c r="O51" s="1"/>
      <c r="P51" s="1"/>
      <c r="Q51" s="1"/>
      <c r="R51" s="1"/>
    </row>
    <row r="52" spans="1:18" ht="13.5" thickBot="1">
      <c r="A52" s="27"/>
      <c r="B52" s="28" t="s">
        <v>11</v>
      </c>
      <c r="C52" s="27"/>
      <c r="D52" s="29"/>
      <c r="E52" s="27"/>
      <c r="F52" s="27"/>
      <c r="G52" s="30">
        <v>433331.4</v>
      </c>
      <c r="H52" s="27" t="s">
        <v>25</v>
      </c>
      <c r="I52" s="1"/>
      <c r="J52" s="23"/>
      <c r="K52" s="1"/>
      <c r="L52" s="1"/>
      <c r="M52" s="1"/>
      <c r="N52" s="1"/>
      <c r="O52" s="1"/>
      <c r="P52" s="1"/>
      <c r="Q52" s="1"/>
      <c r="R52" s="1"/>
    </row>
    <row r="53" spans="1:18" ht="13.5" thickBot="1">
      <c r="A53" s="88"/>
      <c r="B53" s="89" t="s">
        <v>12</v>
      </c>
      <c r="C53" s="90"/>
      <c r="D53" s="91"/>
      <c r="E53" s="90"/>
      <c r="F53" s="90"/>
      <c r="G53" s="92">
        <f>G52*1.18</f>
        <v>511331.052</v>
      </c>
      <c r="H53" s="9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0" ht="27.75" customHeight="1" thickBot="1">
      <c r="A54" s="102"/>
      <c r="B54" s="106" t="s">
        <v>114</v>
      </c>
      <c r="C54" s="103"/>
      <c r="D54" s="104"/>
      <c r="E54" s="103"/>
      <c r="F54" s="103"/>
      <c r="G54" s="107">
        <v>724194.68</v>
      </c>
      <c r="H54" s="105"/>
      <c r="I54" s="43"/>
      <c r="J54" s="43"/>
    </row>
    <row r="55" spans="2:10" ht="18" customHeight="1">
      <c r="B55" s="45"/>
      <c r="C55" s="43"/>
      <c r="D55" s="43"/>
      <c r="E55" s="43"/>
      <c r="F55" s="43"/>
      <c r="G55" s="43"/>
      <c r="H55" s="43"/>
      <c r="I55" s="43"/>
      <c r="J55" s="43"/>
    </row>
    <row r="56" spans="2:10" ht="12.75">
      <c r="B56" s="43"/>
      <c r="C56" s="43"/>
      <c r="D56" s="46"/>
      <c r="E56" s="112"/>
      <c r="F56" s="112"/>
      <c r="G56" s="46"/>
      <c r="H56" s="113"/>
      <c r="I56" s="113"/>
      <c r="J56" s="113"/>
    </row>
    <row r="57" spans="2:10" ht="12.75">
      <c r="B57" s="43"/>
      <c r="C57" s="43"/>
      <c r="D57" s="43"/>
      <c r="E57" s="43"/>
      <c r="F57" s="43"/>
      <c r="G57" s="47"/>
      <c r="H57" s="44"/>
      <c r="I57" s="43"/>
      <c r="J57" s="43"/>
    </row>
    <row r="58" spans="1:18" ht="12.75">
      <c r="A58" s="35"/>
      <c r="B58" s="35"/>
      <c r="C58" s="35"/>
      <c r="D58" s="35"/>
      <c r="E58" s="35"/>
      <c r="F58" s="35"/>
      <c r="G58" s="35"/>
      <c r="H58" s="35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>
      <c r="A59" s="2"/>
      <c r="B59" s="2"/>
      <c r="C59" s="2"/>
      <c r="D59" s="2"/>
      <c r="E59" s="2"/>
      <c r="F59" s="2"/>
      <c r="G59" s="3"/>
      <c r="H59" s="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75">
      <c r="A60" s="35"/>
      <c r="B60" s="108"/>
      <c r="C60" s="108"/>
      <c r="D60" s="108"/>
      <c r="E60" s="108"/>
      <c r="F60" s="108"/>
      <c r="G60" s="108"/>
      <c r="H60" s="35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75">
      <c r="A61" s="35"/>
      <c r="B61" s="35"/>
      <c r="C61" s="35"/>
      <c r="D61" s="35"/>
      <c r="E61" s="35"/>
      <c r="F61" s="35"/>
      <c r="G61" s="35"/>
      <c r="H61" s="35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75">
      <c r="A62" s="35"/>
      <c r="B62" s="35"/>
      <c r="C62" s="35"/>
      <c r="D62" s="35"/>
      <c r="E62" s="35"/>
      <c r="F62" s="35"/>
      <c r="G62" s="35"/>
      <c r="H62" s="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75">
      <c r="A63" s="35"/>
      <c r="B63" s="35"/>
      <c r="C63" s="35"/>
      <c r="D63" s="35"/>
      <c r="E63" s="35"/>
      <c r="F63" s="35"/>
      <c r="G63" s="39"/>
      <c r="H63" s="35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75">
      <c r="A64" s="35"/>
      <c r="B64" s="35"/>
      <c r="C64" s="35"/>
      <c r="D64" s="35"/>
      <c r="E64" s="35"/>
      <c r="F64" s="35"/>
      <c r="G64" s="35"/>
      <c r="H64" s="35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75">
      <c r="A65" s="2"/>
      <c r="B65" s="2"/>
      <c r="C65" s="2"/>
      <c r="D65" s="2"/>
      <c r="E65" s="2"/>
      <c r="F65" s="2"/>
      <c r="G65" s="2"/>
      <c r="H65" s="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75">
      <c r="A66" s="35"/>
      <c r="B66" s="35"/>
      <c r="C66" s="35"/>
      <c r="D66" s="35"/>
      <c r="E66" s="35"/>
      <c r="F66" s="35"/>
      <c r="G66" s="35"/>
      <c r="H66" s="35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>
      <c r="A67" s="35"/>
      <c r="B67" s="35"/>
      <c r="C67" s="35"/>
      <c r="D67" s="35"/>
      <c r="E67" s="35"/>
      <c r="F67" s="35"/>
      <c r="G67" s="35"/>
      <c r="H67" s="35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75">
      <c r="A68" s="2"/>
      <c r="B68" s="2"/>
      <c r="C68" s="2"/>
      <c r="D68" s="2"/>
      <c r="E68" s="2"/>
      <c r="F68" s="2"/>
      <c r="G68" s="2"/>
      <c r="H68" s="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75">
      <c r="A69" s="35"/>
      <c r="B69" s="35"/>
      <c r="C69" s="35"/>
      <c r="D69" s="35"/>
      <c r="E69" s="35"/>
      <c r="F69" s="35"/>
      <c r="G69" s="35"/>
      <c r="H69" s="35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75">
      <c r="A70" s="35"/>
      <c r="B70" s="35"/>
      <c r="C70" s="35"/>
      <c r="D70" s="35"/>
      <c r="E70" s="35"/>
      <c r="F70" s="35"/>
      <c r="G70" s="35"/>
      <c r="H70" s="35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5">
      <c r="A71" s="4"/>
      <c r="B71" s="4"/>
      <c r="C71" s="4"/>
      <c r="D71" s="4"/>
      <c r="E71" s="4"/>
      <c r="F71" s="4"/>
      <c r="G71" s="5"/>
      <c r="H71" s="4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75">
      <c r="A72" s="35"/>
      <c r="B72" s="35"/>
      <c r="C72" s="35"/>
      <c r="D72" s="35"/>
      <c r="E72" s="35"/>
      <c r="F72" s="35"/>
      <c r="G72" s="35"/>
      <c r="H72" s="35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75">
      <c r="A73" s="35"/>
      <c r="B73" s="35"/>
      <c r="C73" s="35"/>
      <c r="D73" s="35"/>
      <c r="E73" s="35"/>
      <c r="F73" s="35"/>
      <c r="G73" s="35"/>
      <c r="H73" s="35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75">
      <c r="A74" s="35"/>
      <c r="B74" s="35"/>
      <c r="C74" s="35"/>
      <c r="D74" s="35"/>
      <c r="E74" s="35"/>
      <c r="F74" s="35"/>
      <c r="G74" s="35"/>
      <c r="H74" s="35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75">
      <c r="A75" s="35"/>
      <c r="B75" s="35"/>
      <c r="C75" s="35"/>
      <c r="D75" s="35"/>
      <c r="E75" s="35"/>
      <c r="F75" s="35"/>
      <c r="G75" s="35"/>
      <c r="H75" s="35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75">
      <c r="A76" s="35"/>
      <c r="B76" s="35"/>
      <c r="C76" s="35"/>
      <c r="D76" s="35"/>
      <c r="E76" s="35"/>
      <c r="F76" s="35"/>
      <c r="G76" s="35"/>
      <c r="H76" s="35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75">
      <c r="A77" s="35"/>
      <c r="B77" s="35"/>
      <c r="C77" s="35"/>
      <c r="D77" s="35"/>
      <c r="E77" s="35"/>
      <c r="F77" s="35"/>
      <c r="G77" s="35"/>
      <c r="H77" s="35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75">
      <c r="A78" s="35"/>
      <c r="B78" s="35"/>
      <c r="C78" s="35"/>
      <c r="D78" s="35"/>
      <c r="E78" s="35"/>
      <c r="F78" s="35"/>
      <c r="G78" s="35"/>
      <c r="H78" s="35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75">
      <c r="A79" s="35"/>
      <c r="B79" s="35"/>
      <c r="C79" s="35"/>
      <c r="D79" s="35"/>
      <c r="E79" s="35"/>
      <c r="F79" s="35"/>
      <c r="G79" s="35"/>
      <c r="H79" s="35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75">
      <c r="A80" s="35"/>
      <c r="B80" s="35"/>
      <c r="C80" s="35"/>
      <c r="D80" s="35"/>
      <c r="E80" s="35"/>
      <c r="F80" s="35"/>
      <c r="G80" s="35"/>
      <c r="H80" s="35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75">
      <c r="A81" s="35"/>
      <c r="B81" s="35"/>
      <c r="C81" s="35"/>
      <c r="D81" s="35"/>
      <c r="E81" s="35"/>
      <c r="F81" s="35"/>
      <c r="G81" s="35"/>
      <c r="H81" s="35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75">
      <c r="A82" s="35"/>
      <c r="B82" s="35"/>
      <c r="C82" s="35"/>
      <c r="D82" s="35"/>
      <c r="E82" s="35"/>
      <c r="F82" s="35"/>
      <c r="G82" s="35"/>
      <c r="H82" s="35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>
      <c r="A83" s="35"/>
      <c r="B83" s="35"/>
      <c r="C83" s="35"/>
      <c r="D83" s="35"/>
      <c r="E83" s="35"/>
      <c r="F83" s="35"/>
      <c r="G83" s="35"/>
      <c r="H83" s="35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>
      <c r="A84" s="35"/>
      <c r="B84" s="35"/>
      <c r="C84" s="35"/>
      <c r="D84" s="35"/>
      <c r="E84" s="35"/>
      <c r="F84" s="35"/>
      <c r="G84" s="35"/>
      <c r="H84" s="35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75">
      <c r="A85" s="35"/>
      <c r="B85" s="35"/>
      <c r="C85" s="35"/>
      <c r="D85" s="35"/>
      <c r="E85" s="35"/>
      <c r="F85" s="35"/>
      <c r="G85" s="35"/>
      <c r="H85" s="35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75">
      <c r="A86" s="35"/>
      <c r="B86" s="35"/>
      <c r="C86" s="35"/>
      <c r="D86" s="35"/>
      <c r="E86" s="35"/>
      <c r="F86" s="35"/>
      <c r="G86" s="35"/>
      <c r="H86" s="35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75">
      <c r="A87" s="35"/>
      <c r="B87" s="35"/>
      <c r="C87" s="35"/>
      <c r="D87" s="35"/>
      <c r="E87" s="35"/>
      <c r="F87" s="35"/>
      <c r="G87" s="35"/>
      <c r="H87" s="35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75">
      <c r="A88" s="36"/>
      <c r="B88" s="36"/>
      <c r="C88" s="36"/>
      <c r="D88" s="36"/>
      <c r="E88" s="36"/>
      <c r="F88" s="36"/>
      <c r="G88" s="36"/>
      <c r="H88" s="35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8" ht="12.75">
      <c r="A89" s="37"/>
      <c r="B89" s="37"/>
      <c r="C89" s="37"/>
      <c r="D89" s="37"/>
      <c r="E89" s="37"/>
      <c r="F89" s="37"/>
      <c r="G89" s="37"/>
      <c r="H89" s="37"/>
    </row>
    <row r="90" spans="1:8" ht="12.75">
      <c r="A90" s="37"/>
      <c r="B90" s="37"/>
      <c r="C90" s="37"/>
      <c r="D90" s="37"/>
      <c r="E90" s="37"/>
      <c r="F90" s="37"/>
      <c r="G90" s="37"/>
      <c r="H90" s="37"/>
    </row>
    <row r="91" spans="1:8" ht="12.75">
      <c r="A91" s="37"/>
      <c r="B91" s="37"/>
      <c r="C91" s="37"/>
      <c r="D91" s="37"/>
      <c r="E91" s="37"/>
      <c r="F91" s="37"/>
      <c r="G91" s="37"/>
      <c r="H91" s="37"/>
    </row>
    <row r="92" spans="1:8" ht="12.75">
      <c r="A92" s="37"/>
      <c r="B92" s="37"/>
      <c r="C92" s="37"/>
      <c r="D92" s="37"/>
      <c r="E92" s="37"/>
      <c r="F92" s="37"/>
      <c r="G92" s="37"/>
      <c r="H92" s="37"/>
    </row>
    <row r="93" spans="1:8" ht="12.75">
      <c r="A93" s="37"/>
      <c r="B93" s="37"/>
      <c r="C93" s="37"/>
      <c r="D93" s="37"/>
      <c r="E93" s="37"/>
      <c r="F93" s="37"/>
      <c r="G93" s="37"/>
      <c r="H93" s="37"/>
    </row>
  </sheetData>
  <sheetProtection/>
  <mergeCells count="12">
    <mergeCell ref="A1:H1"/>
    <mergeCell ref="A2:H2"/>
    <mergeCell ref="B60:G60"/>
    <mergeCell ref="A4:H4"/>
    <mergeCell ref="B5:D5"/>
    <mergeCell ref="E56:F56"/>
    <mergeCell ref="H56:J56"/>
    <mergeCell ref="F3:H3"/>
    <mergeCell ref="A3:B3"/>
    <mergeCell ref="B33:D33"/>
    <mergeCell ref="A32:H32"/>
    <mergeCell ref="A35:H35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scale="75" r:id="rId1"/>
  <rowBreaks count="2" manualBreakCount="2">
    <brk id="31" max="7" man="1"/>
    <brk id="81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Сычева Екатерина Николаевна</cp:lastModifiedBy>
  <cp:lastPrinted>2013-10-07T11:30:13Z</cp:lastPrinted>
  <dcterms:created xsi:type="dcterms:W3CDTF">2012-07-30T04:34:57Z</dcterms:created>
  <dcterms:modified xsi:type="dcterms:W3CDTF">2013-10-07T11:33:04Z</dcterms:modified>
  <cp:category/>
  <cp:version/>
  <cp:contentType/>
  <cp:contentStatus/>
</cp:coreProperties>
</file>